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180" windowHeight="600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<sst xmlns="http://schemas.openxmlformats.org/spreadsheetml/2006/main" count="172" uniqueCount="56">
  <si>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</si>
  <si>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</si>
  <si>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</si>
  <si>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</si>
  <si>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</si>
  <si>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</si>
  <si>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</si>
  <si>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</si>
  <si>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</si>
  <si>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</si>
  <si>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</si>
  <si>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</si>
  <si>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</si>
  <si>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</si>
  <si>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</si>
  <si>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</si>
  <si>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</si>
  <si>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</si>
  <si>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</si>
  <si>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</si>
  <si>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</si>
  <si>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</si>
  <si>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</si>
  <si>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</si>
  <si>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</si>
  <si>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</si>
  <si>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</si>
  <si>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</si>
  <si>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</si>
  <si>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</si>
  <si>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</si>
  <si>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</si>
  <si>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</si>
  <si>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</si>
  <si>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</si>
  <si>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</si>
  <si>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</si>
  <si>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</si>
  <si>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</si>
  <si>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</si>
  <si>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</si>
  <si>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</si>
  <si>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</si>
  <si>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</si>
  <si>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</si>
  <si>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x</t>
  </si>
  <si>
    <t>V. Platzierungen</t>
  </si>
  <si>
    <t>A1 USC Rappottenstein</t>
  </si>
  <si>
    <t>A2 SC Hartl Haus</t>
  </si>
  <si>
    <t>A3 SC Sallingberg</t>
  </si>
  <si>
    <t>A4 UFC Arbesbach</t>
  </si>
  <si>
    <t>B1 SCU Kottes</t>
  </si>
  <si>
    <t>B2 USV Kirchschlag/Waldv.</t>
  </si>
  <si>
    <t>B3 USV Groß Gerungs</t>
  </si>
  <si>
    <t>B4 SV Krumau/Kamp</t>
  </si>
  <si>
    <t>Torschützenkönig, Blabensteiner Michael 7 Tore von Kirchschlag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</si>
</sst>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84" fontId="0" fillId="0" borderId="16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6" fillId="0" borderId="3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182" fontId="0" fillId="0" borderId="38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jpeg" /><Relationship Id="rId4" Type="http://schemas.openxmlformats.org/officeDocument/2006/relationships/image" Target="../media/image4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</xdr:row>
      <xdr:rowOff>28575</xdr:rowOff>
    </xdr:from>
    <xdr:to>
      <xdr:col>32</xdr:col>
      <xdr:colOff>38100</xdr:colOff>
      <xdr:row>2</xdr:row>
      <xdr:rowOff>295275</xdr:rowOff>
    </xdr:to>
    <xdr:sp>
      <xdr:nvSpPr>
        <xdr:cNvPr id="3" name="AutoShape 5"/>
        <xdr:cNvSpPr>
          <a:spLocks/>
        </xdr:cNvSpPr>
      </xdr:nvSpPr>
      <xdr:spPr>
        <a:xfrm>
          <a:off x="590550" y="123825"/>
          <a:ext cx="3105150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Sporthalle Zwettl
SchiedsrichterTurnier</a:t>
          </a:r>
        </a:p>
      </xdr:txBody>
    </xdr:sp>
    <xdr:clientData/>
  </xdr:twoCellAnchor>
  <xdr:twoCellAnchor>
    <xdr:from>
      <xdr:col>3</xdr:col>
      <xdr:colOff>66675</xdr:colOff>
      <xdr:row>3</xdr:row>
      <xdr:rowOff>19050</xdr:rowOff>
    </xdr:from>
    <xdr:to>
      <xdr:col>34</xdr:col>
      <xdr:colOff>104775</xdr:colOff>
      <xdr:row>8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409575" y="876300"/>
          <a:ext cx="358140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Gruppe Waldviertel
Sonntag 19. Jänner 2014</a:t>
          </a:r>
        </a:p>
      </xdr:txBody>
    </xdr:sp>
    <xdr:clientData/>
  </xdr:twoCellAnchor>
  <xdr:twoCellAnchor editAs="oneCell">
    <xdr:from>
      <xdr:col>13</xdr:col>
      <xdr:colOff>85725</xdr:colOff>
      <xdr:row>91</xdr:row>
      <xdr:rowOff>28575</xdr:rowOff>
    </xdr:from>
    <xdr:to>
      <xdr:col>27</xdr:col>
      <xdr:colOff>0</xdr:colOff>
      <xdr:row>96</xdr:row>
      <xdr:rowOff>38100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>
          <a:clrChange>
            <a:clrFrom>
              <a:srgbClr val="FEF3EB"/>
            </a:clrFrom>
            <a:clrTo>
              <a:srgbClr val="FEF3EB">
                <a:alpha val="0"/>
              </a:srgbClr>
            </a:clrTo>
          </a:clrChange>
        </a:blip>
        <a:srcRect t="62239" b="24925"/>
        <a:stretch>
          <a:fillRect/>
        </a:stretch>
      </xdr:blipFill>
      <xdr:spPr>
        <a:xfrm>
          <a:off x="1571625" y="18926175"/>
          <a:ext cx="1514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0</xdr:row>
      <xdr:rowOff>47625</xdr:rowOff>
    </xdr:from>
    <xdr:to>
      <xdr:col>54</xdr:col>
      <xdr:colOff>57150</xdr:colOff>
      <xdr:row>7</xdr:row>
      <xdr:rowOff>57150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4762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90</xdr:row>
      <xdr:rowOff>66675</xdr:rowOff>
    </xdr:from>
    <xdr:to>
      <xdr:col>38</xdr:col>
      <xdr:colOff>47625</xdr:colOff>
      <xdr:row>96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8802350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tabSelected="1" zoomScale="112" zoomScaleNormal="112" workbookViewId="0" topLeftCell="A83">
      <selection activeCell="CP91" sqref="CP91"/>
    </sheetView>
  </sheetViews>
  <sheetFormatPr defaultColWidth="11.4218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  <col min="103" max="16384" width="1.7109375" style="0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3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/>
      <c r="M6" s="158"/>
      <c r="N6" s="158"/>
      <c r="O6" s="158"/>
      <c r="P6" s="158"/>
      <c r="Q6" s="158"/>
      <c r="R6" s="158"/>
      <c r="S6" s="158"/>
      <c r="T6" s="158"/>
      <c r="Y6" s="159"/>
      <c r="Z6" s="159"/>
      <c r="AA6" s="159"/>
      <c r="AB6" s="159"/>
      <c r="AC6" s="159"/>
      <c r="AD6" s="159"/>
      <c r="AE6" s="159"/>
      <c r="AF6" s="159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.75">
      <c r="G10" s="6" t="s">
        <v>0</v>
      </c>
      <c r="H10" s="166">
        <v>0.5416666666666666</v>
      </c>
      <c r="I10" s="166"/>
      <c r="J10" s="166"/>
      <c r="K10" s="166"/>
      <c r="L10" s="166"/>
      <c r="M10" s="7" t="s">
        <v>1</v>
      </c>
      <c r="T10" s="6" t="s">
        <v>2</v>
      </c>
      <c r="U10" s="167">
        <v>1</v>
      </c>
      <c r="V10" s="167"/>
      <c r="W10" s="73" t="s">
        <v>45</v>
      </c>
      <c r="X10" s="165">
        <v>0.010416666666666666</v>
      </c>
      <c r="Y10" s="165"/>
      <c r="Z10" s="165"/>
      <c r="AA10" s="165"/>
      <c r="AB10" s="165"/>
      <c r="AC10" s="7" t="s">
        <v>3</v>
      </c>
      <c r="AK10" s="6" t="s">
        <v>4</v>
      </c>
      <c r="AL10" s="165">
        <v>0.001388888888888889</v>
      </c>
      <c r="AM10" s="165"/>
      <c r="AN10" s="165"/>
      <c r="AO10" s="165"/>
      <c r="AP10" s="165"/>
      <c r="AQ10" s="7" t="s">
        <v>3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.75">
      <c r="B13" s="1" t="s">
        <v>5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6.5" thickBot="1">
      <c r="B15" s="160" t="s">
        <v>11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2"/>
      <c r="Z15" s="163"/>
      <c r="AE15" s="160" t="s">
        <v>12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2"/>
      <c r="BC15" s="163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43" t="s">
        <v>6</v>
      </c>
      <c r="C16" s="144"/>
      <c r="D16" s="149" t="s">
        <v>47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5"/>
      <c r="Z16" s="146"/>
      <c r="AE16" s="143" t="s">
        <v>6</v>
      </c>
      <c r="AF16" s="144"/>
      <c r="AG16" s="149" t="s">
        <v>51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5"/>
      <c r="BC16" s="146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47" t="s">
        <v>7</v>
      </c>
      <c r="C17" s="148"/>
      <c r="D17" s="157" t="s">
        <v>48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3"/>
      <c r="Z17" s="154"/>
      <c r="AE17" s="147" t="s">
        <v>7</v>
      </c>
      <c r="AF17" s="148"/>
      <c r="AG17" s="157" t="s">
        <v>52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3"/>
      <c r="BC17" s="154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47" t="s">
        <v>8</v>
      </c>
      <c r="C18" s="148"/>
      <c r="D18" s="157" t="s">
        <v>49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3"/>
      <c r="Z18" s="154"/>
      <c r="AE18" s="147" t="s">
        <v>8</v>
      </c>
      <c r="AF18" s="148"/>
      <c r="AG18" s="157" t="s">
        <v>53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3"/>
      <c r="BC18" s="154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50" t="s">
        <v>9</v>
      </c>
      <c r="C19" s="151"/>
      <c r="D19" s="152" t="s">
        <v>50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5"/>
      <c r="Z19" s="156"/>
      <c r="AE19" s="150" t="s">
        <v>9</v>
      </c>
      <c r="AF19" s="151"/>
      <c r="AG19" s="152" t="s">
        <v>54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5"/>
      <c r="BC19" s="156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.75">
      <c r="B21" s="1" t="s">
        <v>22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37" t="s">
        <v>13</v>
      </c>
      <c r="C23" s="138"/>
      <c r="D23" s="139"/>
      <c r="E23" s="87"/>
      <c r="F23" s="140"/>
      <c r="G23" s="139" t="s">
        <v>14</v>
      </c>
      <c r="H23" s="87"/>
      <c r="I23" s="140"/>
      <c r="J23" s="139" t="s">
        <v>16</v>
      </c>
      <c r="K23" s="87"/>
      <c r="L23" s="87"/>
      <c r="M23" s="87"/>
      <c r="N23" s="140"/>
      <c r="O23" s="139" t="s">
        <v>17</v>
      </c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140"/>
      <c r="AW23" s="139" t="s">
        <v>20</v>
      </c>
      <c r="AX23" s="87"/>
      <c r="AY23" s="87"/>
      <c r="AZ23" s="87"/>
      <c r="BA23" s="140"/>
      <c r="BB23" s="141"/>
      <c r="BC23" s="142"/>
      <c r="BE23" s="21"/>
      <c r="BF23" s="22" t="s">
        <v>27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36">
        <v>1</v>
      </c>
      <c r="C24" s="131"/>
      <c r="D24" s="131"/>
      <c r="E24" s="131"/>
      <c r="F24" s="131"/>
      <c r="G24" s="131" t="s">
        <v>15</v>
      </c>
      <c r="H24" s="131"/>
      <c r="I24" s="131"/>
      <c r="J24" s="132">
        <f>$H$10</f>
        <v>0.5416666666666666</v>
      </c>
      <c r="K24" s="132"/>
      <c r="L24" s="132"/>
      <c r="M24" s="132"/>
      <c r="N24" s="133"/>
      <c r="O24" s="134" t="str">
        <f>$D$16</f>
        <v>A1 USC Rappottenstein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30" t="s">
        <v>19</v>
      </c>
      <c r="AF24" s="124" t="str">
        <f>$D$17</f>
        <v>A2 SC Hartl Haus</v>
      </c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5"/>
      <c r="AW24" s="126">
        <v>6</v>
      </c>
      <c r="AX24" s="127"/>
      <c r="AY24" s="30" t="s">
        <v>18</v>
      </c>
      <c r="AZ24" s="127">
        <v>0</v>
      </c>
      <c r="BA24" s="128"/>
      <c r="BB24" s="129"/>
      <c r="BC24" s="130"/>
      <c r="BE24" s="24"/>
      <c r="BF24" s="25">
        <f>IF(ISBLANK(AW24),"0",IF(AW24&gt;AZ24,3,IF(AW24=AZ24,1,0)))</f>
        <v>3</v>
      </c>
      <c r="BG24" s="25" t="s">
        <v>18</v>
      </c>
      <c r="BH24" s="25">
        <f>IF(ISBLANK(AZ24),"0",IF(AZ24&gt;AW24,3,IF(AZ24=AW24,1,0)))</f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35">
        <v>2</v>
      </c>
      <c r="C25" s="118"/>
      <c r="D25" s="118"/>
      <c r="E25" s="118"/>
      <c r="F25" s="118"/>
      <c r="G25" s="118" t="s">
        <v>15</v>
      </c>
      <c r="H25" s="118"/>
      <c r="I25" s="118"/>
      <c r="J25" s="119">
        <f>J24+$U$10*$X$10+$AL$10</f>
        <v>0.5534722222222221</v>
      </c>
      <c r="K25" s="119"/>
      <c r="L25" s="119"/>
      <c r="M25" s="119"/>
      <c r="N25" s="120"/>
      <c r="O25" s="121" t="str">
        <f>$D$18</f>
        <v>A3 SC Sallingberg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8" t="s">
        <v>19</v>
      </c>
      <c r="AF25" s="122" t="str">
        <f>$D$19</f>
        <v>A4 UFC Arbesbach</v>
      </c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3"/>
      <c r="AW25" s="113">
        <v>7</v>
      </c>
      <c r="AX25" s="114"/>
      <c r="AY25" s="8" t="s">
        <v>18</v>
      </c>
      <c r="AZ25" s="114">
        <v>1</v>
      </c>
      <c r="BA25" s="115"/>
      <c r="BB25" s="116"/>
      <c r="BC25" s="117"/>
      <c r="BE25" s="21"/>
      <c r="BF25" s="26">
        <f aca="true" t="shared" si="0" ref="BF25:BF35">IF(ISBLANK(AW25),"0",IF(AW25&gt;AZ25,3,IF(AW25=AZ25,1,0)))</f>
        <v>3</v>
      </c>
      <c r="BG25" s="26" t="s">
        <v>18</v>
      </c>
      <c r="BH25" s="26">
        <f aca="true" t="shared" si="1" ref="BH25:BH35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36">
        <v>3</v>
      </c>
      <c r="C26" s="131"/>
      <c r="D26" s="131"/>
      <c r="E26" s="131"/>
      <c r="F26" s="131"/>
      <c r="G26" s="131" t="s">
        <v>21</v>
      </c>
      <c r="H26" s="131"/>
      <c r="I26" s="131"/>
      <c r="J26" s="132">
        <f aca="true" t="shared" si="2" ref="J26:J35">J25+$U$10*$X$10+$AL$10</f>
        <v>0.5652777777777777</v>
      </c>
      <c r="K26" s="132"/>
      <c r="L26" s="132"/>
      <c r="M26" s="132"/>
      <c r="N26" s="133"/>
      <c r="O26" s="134" t="str">
        <f>$AG$16</f>
        <v>B1 SCU Kottes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30" t="s">
        <v>19</v>
      </c>
      <c r="AF26" s="124" t="str">
        <f>$AG$17</f>
        <v>B2 USV Kirchschlag/Waldv.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5"/>
      <c r="AW26" s="126">
        <v>2</v>
      </c>
      <c r="AX26" s="127"/>
      <c r="AY26" s="30" t="s">
        <v>18</v>
      </c>
      <c r="AZ26" s="127">
        <v>2</v>
      </c>
      <c r="BA26" s="128"/>
      <c r="BB26" s="129"/>
      <c r="BC26" s="130"/>
      <c r="BE26" s="21"/>
      <c r="BF26" s="26">
        <f t="shared" si="0"/>
        <v>1</v>
      </c>
      <c r="BG26" s="26" t="s">
        <v>18</v>
      </c>
      <c r="BH26" s="26">
        <f t="shared" si="1"/>
        <v>1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35">
        <v>4</v>
      </c>
      <c r="C27" s="118"/>
      <c r="D27" s="118"/>
      <c r="E27" s="118"/>
      <c r="F27" s="118"/>
      <c r="G27" s="118" t="s">
        <v>21</v>
      </c>
      <c r="H27" s="118"/>
      <c r="I27" s="118"/>
      <c r="J27" s="119">
        <f t="shared" si="2"/>
        <v>0.5770833333333332</v>
      </c>
      <c r="K27" s="119"/>
      <c r="L27" s="119"/>
      <c r="M27" s="119"/>
      <c r="N27" s="120"/>
      <c r="O27" s="121" t="str">
        <f>$AG$18</f>
        <v>B3 USV Groß Gerungs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8" t="s">
        <v>19</v>
      </c>
      <c r="AF27" s="122" t="str">
        <f>$AG$19</f>
        <v>B4 SV Krumau/Kamp</v>
      </c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3"/>
      <c r="AW27" s="113">
        <v>7</v>
      </c>
      <c r="AX27" s="114"/>
      <c r="AY27" s="8" t="s">
        <v>18</v>
      </c>
      <c r="AZ27" s="114">
        <v>1</v>
      </c>
      <c r="BA27" s="115"/>
      <c r="BB27" s="116"/>
      <c r="BC27" s="117"/>
      <c r="BE27" s="21"/>
      <c r="BF27" s="26">
        <f t="shared" si="0"/>
        <v>3</v>
      </c>
      <c r="BG27" s="26" t="s">
        <v>18</v>
      </c>
      <c r="BH27" s="26">
        <f t="shared" si="1"/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36">
        <v>5</v>
      </c>
      <c r="C28" s="131"/>
      <c r="D28" s="131"/>
      <c r="E28" s="131"/>
      <c r="F28" s="131"/>
      <c r="G28" s="131" t="s">
        <v>15</v>
      </c>
      <c r="H28" s="131"/>
      <c r="I28" s="131"/>
      <c r="J28" s="132">
        <f t="shared" si="2"/>
        <v>0.5888888888888887</v>
      </c>
      <c r="K28" s="132"/>
      <c r="L28" s="132"/>
      <c r="M28" s="132"/>
      <c r="N28" s="133"/>
      <c r="O28" s="134" t="str">
        <f>$D$16</f>
        <v>A1 USC Rappottenstein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30" t="s">
        <v>19</v>
      </c>
      <c r="AF28" s="124" t="str">
        <f>$D$18</f>
        <v>A3 SC Sallingberg</v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5"/>
      <c r="AW28" s="126">
        <v>2</v>
      </c>
      <c r="AX28" s="127"/>
      <c r="AY28" s="30" t="s">
        <v>18</v>
      </c>
      <c r="AZ28" s="127">
        <v>5</v>
      </c>
      <c r="BA28" s="128"/>
      <c r="BB28" s="129"/>
      <c r="BC28" s="130"/>
      <c r="BE28" s="21"/>
      <c r="BF28" s="26">
        <f t="shared" si="0"/>
        <v>0</v>
      </c>
      <c r="BG28" s="26" t="s">
        <v>18</v>
      </c>
      <c r="BH28" s="26">
        <f t="shared" si="1"/>
        <v>3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35">
        <v>6</v>
      </c>
      <c r="C29" s="118"/>
      <c r="D29" s="118"/>
      <c r="E29" s="118"/>
      <c r="F29" s="118"/>
      <c r="G29" s="118" t="s">
        <v>15</v>
      </c>
      <c r="H29" s="118"/>
      <c r="I29" s="118"/>
      <c r="J29" s="119">
        <f t="shared" si="2"/>
        <v>0.6006944444444442</v>
      </c>
      <c r="K29" s="119"/>
      <c r="L29" s="119"/>
      <c r="M29" s="119"/>
      <c r="N29" s="120"/>
      <c r="O29" s="121" t="str">
        <f>$D$17</f>
        <v>A2 SC Hartl Haus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8" t="s">
        <v>19</v>
      </c>
      <c r="AF29" s="122" t="str">
        <f>$D$19</f>
        <v>A4 UFC Arbesbach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113">
        <v>0</v>
      </c>
      <c r="AX29" s="114"/>
      <c r="AY29" s="8" t="s">
        <v>18</v>
      </c>
      <c r="AZ29" s="114">
        <v>3</v>
      </c>
      <c r="BA29" s="115"/>
      <c r="BB29" s="116"/>
      <c r="BC29" s="117"/>
      <c r="BE29" s="21"/>
      <c r="BF29" s="26">
        <f t="shared" si="0"/>
        <v>0</v>
      </c>
      <c r="BG29" s="26" t="s">
        <v>18</v>
      </c>
      <c r="BH29" s="26">
        <f t="shared" si="1"/>
        <v>3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36">
        <v>7</v>
      </c>
      <c r="C30" s="131"/>
      <c r="D30" s="131"/>
      <c r="E30" s="131"/>
      <c r="F30" s="131"/>
      <c r="G30" s="131" t="s">
        <v>21</v>
      </c>
      <c r="H30" s="131"/>
      <c r="I30" s="131"/>
      <c r="J30" s="132">
        <f t="shared" si="2"/>
        <v>0.6124999999999997</v>
      </c>
      <c r="K30" s="132"/>
      <c r="L30" s="132"/>
      <c r="M30" s="132"/>
      <c r="N30" s="133"/>
      <c r="O30" s="134" t="str">
        <f>$AG$16</f>
        <v>B1 SCU Kottes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30" t="s">
        <v>19</v>
      </c>
      <c r="AF30" s="124" t="str">
        <f>$AG$18</f>
        <v>B3 USV Groß Gerungs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5"/>
      <c r="AW30" s="126">
        <v>3</v>
      </c>
      <c r="AX30" s="127"/>
      <c r="AY30" s="30" t="s">
        <v>18</v>
      </c>
      <c r="AZ30" s="127">
        <v>4</v>
      </c>
      <c r="BA30" s="128"/>
      <c r="BB30" s="129"/>
      <c r="BC30" s="130"/>
      <c r="BE30" s="21"/>
      <c r="BF30" s="26">
        <f t="shared" si="0"/>
        <v>0</v>
      </c>
      <c r="BG30" s="26" t="s">
        <v>18</v>
      </c>
      <c r="BH30" s="26">
        <f t="shared" si="1"/>
        <v>3</v>
      </c>
      <c r="BI30" s="21"/>
      <c r="BJ30" s="21"/>
      <c r="BK30" s="13"/>
      <c r="BL30" s="13"/>
      <c r="BM30" s="65" t="str">
        <f>$D$16</f>
        <v>A1 USC Rappottenstein</v>
      </c>
      <c r="BN30" s="66">
        <f>COUNT($AW$24,$AW$28,$AZ$33)</f>
        <v>3</v>
      </c>
      <c r="BO30" s="66">
        <f>SUM($BF$24+$BF$28+$BH$33)</f>
        <v>6</v>
      </c>
      <c r="BP30" s="66">
        <f>SUM($AW$24+$AW$28+$AZ$33)</f>
        <v>13</v>
      </c>
      <c r="BQ30" s="67" t="s">
        <v>18</v>
      </c>
      <c r="BR30" s="68">
        <f>SUM($AZ$24+$AZ$28+$AW$33)</f>
        <v>7</v>
      </c>
      <c r="BS30" s="69">
        <f>SUM(BP30-BR30)</f>
        <v>6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35">
        <v>8</v>
      </c>
      <c r="C31" s="118"/>
      <c r="D31" s="118"/>
      <c r="E31" s="118"/>
      <c r="F31" s="118"/>
      <c r="G31" s="118" t="s">
        <v>21</v>
      </c>
      <c r="H31" s="118"/>
      <c r="I31" s="118"/>
      <c r="J31" s="119">
        <f t="shared" si="2"/>
        <v>0.6243055555555552</v>
      </c>
      <c r="K31" s="119"/>
      <c r="L31" s="119"/>
      <c r="M31" s="119"/>
      <c r="N31" s="120"/>
      <c r="O31" s="121" t="str">
        <f>$AG$17</f>
        <v>B2 USV Kirchschlag/Waldv.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8" t="s">
        <v>19</v>
      </c>
      <c r="AF31" s="122" t="str">
        <f>$AG$19</f>
        <v>B4 SV Krumau/Kamp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3"/>
      <c r="AW31" s="113">
        <v>8</v>
      </c>
      <c r="AX31" s="114"/>
      <c r="AY31" s="8" t="s">
        <v>18</v>
      </c>
      <c r="AZ31" s="114">
        <v>1</v>
      </c>
      <c r="BA31" s="115"/>
      <c r="BB31" s="116"/>
      <c r="BC31" s="117"/>
      <c r="BE31" s="21"/>
      <c r="BF31" s="26">
        <f t="shared" si="0"/>
        <v>3</v>
      </c>
      <c r="BG31" s="26" t="s">
        <v>18</v>
      </c>
      <c r="BH31" s="26">
        <f t="shared" si="1"/>
        <v>0</v>
      </c>
      <c r="BI31" s="21"/>
      <c r="BJ31" s="21"/>
      <c r="BK31" s="13"/>
      <c r="BL31" s="13"/>
      <c r="BM31" s="70" t="str">
        <f>$D$17</f>
        <v>A2 SC Hartl Haus</v>
      </c>
      <c r="BN31" s="68">
        <f>COUNT($AZ$24,$AW$29,$AW$32)</f>
        <v>3</v>
      </c>
      <c r="BO31" s="68">
        <f>SUM($BH$24+$BF$29+$BF$32)</f>
        <v>0</v>
      </c>
      <c r="BP31" s="68">
        <f>SUM($AZ$24+$AW$29+$AW$32)</f>
        <v>1</v>
      </c>
      <c r="BQ31" s="67" t="s">
        <v>18</v>
      </c>
      <c r="BR31" s="68">
        <f>SUM($AW$24+$AZ$29+$AZ$32)</f>
        <v>15</v>
      </c>
      <c r="BS31" s="69">
        <f>SUM(BP31-BR31)</f>
        <v>-14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36">
        <v>9</v>
      </c>
      <c r="C32" s="131"/>
      <c r="D32" s="131"/>
      <c r="E32" s="131"/>
      <c r="F32" s="131"/>
      <c r="G32" s="131" t="s">
        <v>15</v>
      </c>
      <c r="H32" s="131"/>
      <c r="I32" s="131"/>
      <c r="J32" s="132">
        <f t="shared" si="2"/>
        <v>0.6361111111111107</v>
      </c>
      <c r="K32" s="132"/>
      <c r="L32" s="132"/>
      <c r="M32" s="132"/>
      <c r="N32" s="133"/>
      <c r="O32" s="134" t="str">
        <f>$D$17</f>
        <v>A2 SC Hartl Haus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30" t="s">
        <v>19</v>
      </c>
      <c r="AF32" s="124" t="str">
        <f>$D$18</f>
        <v>A3 SC Sallingberg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5"/>
      <c r="AW32" s="126">
        <v>1</v>
      </c>
      <c r="AX32" s="127"/>
      <c r="AY32" s="30" t="s">
        <v>18</v>
      </c>
      <c r="AZ32" s="127">
        <v>6</v>
      </c>
      <c r="BA32" s="128"/>
      <c r="BB32" s="129"/>
      <c r="BC32" s="130"/>
      <c r="BE32" s="21"/>
      <c r="BF32" s="26">
        <f t="shared" si="0"/>
        <v>0</v>
      </c>
      <c r="BG32" s="26" t="s">
        <v>18</v>
      </c>
      <c r="BH32" s="26">
        <f t="shared" si="1"/>
        <v>3</v>
      </c>
      <c r="BI32" s="21"/>
      <c r="BJ32" s="21"/>
      <c r="BK32" s="13"/>
      <c r="BL32" s="13"/>
      <c r="BM32" s="70" t="str">
        <f>$D$18</f>
        <v>A3 SC Sallingberg</v>
      </c>
      <c r="BN32" s="68">
        <f>COUNT($AW$25,$AZ$28,$AZ$32)</f>
        <v>3</v>
      </c>
      <c r="BO32" s="68">
        <f>SUM($BF$25+$BH$28+$BH$32)</f>
        <v>9</v>
      </c>
      <c r="BP32" s="68">
        <f>SUM($AW$25+$AZ$28+$AZ$32)</f>
        <v>18</v>
      </c>
      <c r="BQ32" s="67" t="s">
        <v>18</v>
      </c>
      <c r="BR32" s="68">
        <f>SUM($AZ$25+$AW$28+$AW$32)</f>
        <v>4</v>
      </c>
      <c r="BS32" s="69">
        <f>SUM(BP32-BR32)</f>
        <v>14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35">
        <v>10</v>
      </c>
      <c r="C33" s="118"/>
      <c r="D33" s="118"/>
      <c r="E33" s="118"/>
      <c r="F33" s="118"/>
      <c r="G33" s="118" t="s">
        <v>15</v>
      </c>
      <c r="H33" s="118"/>
      <c r="I33" s="118"/>
      <c r="J33" s="119">
        <f t="shared" si="2"/>
        <v>0.6479166666666663</v>
      </c>
      <c r="K33" s="119"/>
      <c r="L33" s="119"/>
      <c r="M33" s="119"/>
      <c r="N33" s="120"/>
      <c r="O33" s="121" t="str">
        <f>$D$19</f>
        <v>A4 UFC Arbesbach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8" t="s">
        <v>19</v>
      </c>
      <c r="AF33" s="122" t="str">
        <f>$D$16</f>
        <v>A1 USC Rappottenstein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13">
        <v>2</v>
      </c>
      <c r="AX33" s="114"/>
      <c r="AY33" s="8" t="s">
        <v>18</v>
      </c>
      <c r="AZ33" s="114">
        <v>5</v>
      </c>
      <c r="BA33" s="115"/>
      <c r="BB33" s="116"/>
      <c r="BC33" s="117"/>
      <c r="BE33" s="21"/>
      <c r="BF33" s="26">
        <f t="shared" si="0"/>
        <v>0</v>
      </c>
      <c r="BG33" s="26" t="s">
        <v>18</v>
      </c>
      <c r="BH33" s="26">
        <f t="shared" si="1"/>
        <v>3</v>
      </c>
      <c r="BI33" s="21"/>
      <c r="BJ33" s="21"/>
      <c r="BK33" s="13"/>
      <c r="BL33" s="13"/>
      <c r="BM33" s="70" t="str">
        <f>$D$19</f>
        <v>A4 UFC Arbesbach</v>
      </c>
      <c r="BN33" s="68">
        <f>COUNT($AZ$25,$AZ$29,$AW$33)</f>
        <v>3</v>
      </c>
      <c r="BO33" s="68">
        <f>SUM($BH$25+$BH$29+$BF$33)</f>
        <v>3</v>
      </c>
      <c r="BP33" s="68">
        <f>SUM($AZ$25+$AZ$29+$AW$33)</f>
        <v>6</v>
      </c>
      <c r="BQ33" s="67" t="s">
        <v>18</v>
      </c>
      <c r="BR33" s="68">
        <f>SUM($AW$25+$AW$29+$AZ$33)</f>
        <v>12</v>
      </c>
      <c r="BS33" s="69">
        <f>SUM(BP33-BR33)</f>
        <v>-6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36">
        <v>11</v>
      </c>
      <c r="C34" s="131"/>
      <c r="D34" s="131"/>
      <c r="E34" s="131"/>
      <c r="F34" s="131"/>
      <c r="G34" s="131" t="s">
        <v>21</v>
      </c>
      <c r="H34" s="131"/>
      <c r="I34" s="131"/>
      <c r="J34" s="132">
        <f t="shared" si="2"/>
        <v>0.6597222222222218</v>
      </c>
      <c r="K34" s="132"/>
      <c r="L34" s="132"/>
      <c r="M34" s="132"/>
      <c r="N34" s="133"/>
      <c r="O34" s="134" t="str">
        <f>$AG$17</f>
        <v>B2 USV Kirchschlag/Waldv.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30" t="s">
        <v>19</v>
      </c>
      <c r="AF34" s="124" t="str">
        <f>$AG$18</f>
        <v>B3 USV Groß Gerungs</v>
      </c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5"/>
      <c r="AW34" s="126">
        <v>3</v>
      </c>
      <c r="AX34" s="127"/>
      <c r="AY34" s="30" t="s">
        <v>18</v>
      </c>
      <c r="AZ34" s="127">
        <v>2</v>
      </c>
      <c r="BA34" s="128"/>
      <c r="BB34" s="129"/>
      <c r="BC34" s="130"/>
      <c r="BE34" s="21"/>
      <c r="BF34" s="26">
        <f t="shared" si="0"/>
        <v>3</v>
      </c>
      <c r="BG34" s="26" t="s">
        <v>18</v>
      </c>
      <c r="BH34" s="26">
        <f t="shared" si="1"/>
        <v>0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35">
        <v>12</v>
      </c>
      <c r="C35" s="118"/>
      <c r="D35" s="118"/>
      <c r="E35" s="118"/>
      <c r="F35" s="118"/>
      <c r="G35" s="118" t="s">
        <v>21</v>
      </c>
      <c r="H35" s="118"/>
      <c r="I35" s="118"/>
      <c r="J35" s="119">
        <f t="shared" si="2"/>
        <v>0.6715277777777773</v>
      </c>
      <c r="K35" s="119"/>
      <c r="L35" s="119"/>
      <c r="M35" s="119"/>
      <c r="N35" s="120"/>
      <c r="O35" s="121" t="str">
        <f>$AG$19</f>
        <v>B4 SV Krumau/Kamp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8" t="s">
        <v>19</v>
      </c>
      <c r="AF35" s="122" t="str">
        <f>$AG$16</f>
        <v>B1 SCU Kottes</v>
      </c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3"/>
      <c r="AW35" s="113">
        <v>1</v>
      </c>
      <c r="AX35" s="114"/>
      <c r="AY35" s="8" t="s">
        <v>18</v>
      </c>
      <c r="AZ35" s="114">
        <v>5</v>
      </c>
      <c r="BA35" s="115"/>
      <c r="BB35" s="116"/>
      <c r="BC35" s="117"/>
      <c r="BE35" s="21"/>
      <c r="BF35" s="26">
        <f t="shared" si="0"/>
        <v>0</v>
      </c>
      <c r="BG35" s="26" t="s">
        <v>18</v>
      </c>
      <c r="BH35" s="26">
        <f t="shared" si="1"/>
        <v>3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B1 SCU Kottes</v>
      </c>
      <c r="BN37" s="66">
        <f>COUNT($AW$26,$AW$30,$AZ$35)</f>
        <v>3</v>
      </c>
      <c r="BO37" s="66">
        <f>SUM($BF$26+$BF$30+$BH$35)</f>
        <v>4</v>
      </c>
      <c r="BP37" s="66">
        <f>SUM($AW$26+$AW$30+$AZ$35)</f>
        <v>10</v>
      </c>
      <c r="BQ37" s="67" t="s">
        <v>18</v>
      </c>
      <c r="BR37" s="68">
        <f>SUM($AZ$26+$AZ$30+$AW$35)</f>
        <v>7</v>
      </c>
      <c r="BS37" s="69">
        <f>SUM(BP37-BR37)</f>
        <v>3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B2 USV Kirchschlag/Waldv.</v>
      </c>
      <c r="BN38" s="68">
        <f>COUNT($AZ$26,$AW$31,$AW$34)</f>
        <v>3</v>
      </c>
      <c r="BO38" s="68">
        <f>SUM($BH$26+$BF$31+$BF$34)</f>
        <v>7</v>
      </c>
      <c r="BP38" s="68">
        <f>SUM($AZ$26+$AW$31+$AW$34)</f>
        <v>13</v>
      </c>
      <c r="BQ38" s="67" t="s">
        <v>18</v>
      </c>
      <c r="BR38" s="68">
        <f>SUM($AW$26+$AZ$31+$AZ$34)</f>
        <v>5</v>
      </c>
      <c r="BS38" s="69">
        <f>SUM(BP38-BR38)</f>
        <v>8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86" t="s">
        <v>11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8"/>
      <c r="AE39" s="86" t="s">
        <v>44</v>
      </c>
      <c r="AF39" s="87"/>
      <c r="AG39" s="88"/>
      <c r="AH39" s="86" t="s">
        <v>23</v>
      </c>
      <c r="AI39" s="87"/>
      <c r="AJ39" s="88"/>
      <c r="AK39" s="86" t="s">
        <v>24</v>
      </c>
      <c r="AL39" s="87"/>
      <c r="AM39" s="87"/>
      <c r="AN39" s="87"/>
      <c r="AO39" s="88"/>
      <c r="AP39" s="86" t="s">
        <v>25</v>
      </c>
      <c r="AQ39" s="87"/>
      <c r="AR39" s="88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B3 USV Groß Gerungs</v>
      </c>
      <c r="BN39" s="68">
        <f>COUNT($AW$27,$AZ$30,$AZ$34)</f>
        <v>3</v>
      </c>
      <c r="BO39" s="68">
        <f>SUM($BF$27+$BH$30+$BH$34)</f>
        <v>6</v>
      </c>
      <c r="BP39" s="68">
        <f>SUM($AW$27+$AZ$30+$AZ$34)</f>
        <v>13</v>
      </c>
      <c r="BQ39" s="67" t="s">
        <v>18</v>
      </c>
      <c r="BR39" s="68">
        <f>SUM($AZ$27+$AW$30+$AW$34)</f>
        <v>7</v>
      </c>
      <c r="BS39" s="69">
        <f>SUM(BP39-BR39)</f>
        <v>6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06" t="s">
        <v>6</v>
      </c>
      <c r="F40" s="82"/>
      <c r="G40" s="91" t="s">
        <v>49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  <c r="AE40" s="78">
        <v>3</v>
      </c>
      <c r="AF40" s="79"/>
      <c r="AG40" s="75"/>
      <c r="AH40" s="78">
        <v>9</v>
      </c>
      <c r="AI40" s="79"/>
      <c r="AJ40" s="75"/>
      <c r="AK40" s="82">
        <v>18</v>
      </c>
      <c r="AL40" s="82"/>
      <c r="AM40" s="10" t="s">
        <v>18</v>
      </c>
      <c r="AN40" s="82">
        <v>4</v>
      </c>
      <c r="AO40" s="82"/>
      <c r="AP40" s="83">
        <v>14</v>
      </c>
      <c r="AQ40" s="84"/>
      <c r="AR40" s="85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B4 SV Krumau/Kamp</v>
      </c>
      <c r="BN40" s="68">
        <f>COUNT($AZ$27,$AZ$31,$AW$35)</f>
        <v>3</v>
      </c>
      <c r="BO40" s="68">
        <f>SUM($BH$27+$BH$31+$BF$35)</f>
        <v>0</v>
      </c>
      <c r="BP40" s="68">
        <f>SUM($AZ$27+$AZ$31+$AW$35)</f>
        <v>3</v>
      </c>
      <c r="BQ40" s="67" t="s">
        <v>18</v>
      </c>
      <c r="BR40" s="68">
        <f>SUM($AW$27+$AW$31+$AZ$35)</f>
        <v>20</v>
      </c>
      <c r="BS40" s="69">
        <f>SUM(BP40-BR40)</f>
        <v>-17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07" t="s">
        <v>7</v>
      </c>
      <c r="F41" s="81"/>
      <c r="G41" s="89" t="s">
        <v>47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99">
        <v>3</v>
      </c>
      <c r="AF41" s="100"/>
      <c r="AG41" s="101"/>
      <c r="AH41" s="99">
        <v>6</v>
      </c>
      <c r="AI41" s="100"/>
      <c r="AJ41" s="101"/>
      <c r="AK41" s="81">
        <v>13</v>
      </c>
      <c r="AL41" s="81"/>
      <c r="AM41" s="11" t="s">
        <v>18</v>
      </c>
      <c r="AN41" s="81">
        <v>7</v>
      </c>
      <c r="AO41" s="81"/>
      <c r="AP41" s="93">
        <v>6</v>
      </c>
      <c r="AQ41" s="94"/>
      <c r="AR41" s="95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07" t="s">
        <v>8</v>
      </c>
      <c r="F42" s="81"/>
      <c r="G42" s="89" t="s">
        <v>50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99">
        <v>3</v>
      </c>
      <c r="AF42" s="100"/>
      <c r="AG42" s="101"/>
      <c r="AH42" s="99">
        <v>3</v>
      </c>
      <c r="AI42" s="100"/>
      <c r="AJ42" s="101"/>
      <c r="AK42" s="81">
        <v>6</v>
      </c>
      <c r="AL42" s="81"/>
      <c r="AM42" s="11" t="s">
        <v>18</v>
      </c>
      <c r="AN42" s="81">
        <v>12</v>
      </c>
      <c r="AO42" s="81"/>
      <c r="AP42" s="93">
        <v>-6</v>
      </c>
      <c r="AQ42" s="94"/>
      <c r="AR42" s="95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08">
        <v>4</v>
      </c>
      <c r="F43" s="109"/>
      <c r="G43" s="96" t="s">
        <v>48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102">
        <v>3</v>
      </c>
      <c r="AF43" s="103"/>
      <c r="AG43" s="77"/>
      <c r="AH43" s="102">
        <v>0</v>
      </c>
      <c r="AI43" s="103"/>
      <c r="AJ43" s="77"/>
      <c r="AK43" s="98">
        <v>1</v>
      </c>
      <c r="AL43" s="98"/>
      <c r="AM43" s="12" t="s">
        <v>18</v>
      </c>
      <c r="AN43" s="98">
        <v>15</v>
      </c>
      <c r="AO43" s="98"/>
      <c r="AP43" s="110">
        <v>-14</v>
      </c>
      <c r="AQ43" s="111"/>
      <c r="AR43" s="112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86" t="s">
        <v>12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86" t="s">
        <v>44</v>
      </c>
      <c r="AF45" s="87"/>
      <c r="AG45" s="88"/>
      <c r="AH45" s="86" t="s">
        <v>23</v>
      </c>
      <c r="AI45" s="87"/>
      <c r="AJ45" s="88"/>
      <c r="AK45" s="86" t="s">
        <v>24</v>
      </c>
      <c r="AL45" s="87"/>
      <c r="AM45" s="87"/>
      <c r="AN45" s="87"/>
      <c r="AO45" s="88"/>
      <c r="AP45" s="86" t="s">
        <v>25</v>
      </c>
      <c r="AQ45" s="87"/>
      <c r="AR45" s="88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06" t="s">
        <v>6</v>
      </c>
      <c r="F46" s="82"/>
      <c r="G46" s="91" t="s">
        <v>52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2"/>
      <c r="AE46" s="78">
        <v>3</v>
      </c>
      <c r="AF46" s="79"/>
      <c r="AG46" s="75"/>
      <c r="AH46" s="78">
        <v>7</v>
      </c>
      <c r="AI46" s="79"/>
      <c r="AJ46" s="75"/>
      <c r="AK46" s="82">
        <v>13</v>
      </c>
      <c r="AL46" s="82"/>
      <c r="AM46" s="10" t="s">
        <v>18</v>
      </c>
      <c r="AN46" s="82">
        <v>5</v>
      </c>
      <c r="AO46" s="82"/>
      <c r="AP46" s="83">
        <v>8</v>
      </c>
      <c r="AQ46" s="84"/>
      <c r="AR46" s="85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07" t="s">
        <v>7</v>
      </c>
      <c r="F47" s="81"/>
      <c r="G47" s="89" t="s">
        <v>53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99">
        <v>3</v>
      </c>
      <c r="AF47" s="100"/>
      <c r="AG47" s="101"/>
      <c r="AH47" s="99">
        <v>6</v>
      </c>
      <c r="AI47" s="100"/>
      <c r="AJ47" s="101"/>
      <c r="AK47" s="81">
        <v>13</v>
      </c>
      <c r="AL47" s="81"/>
      <c r="AM47" s="11" t="s">
        <v>18</v>
      </c>
      <c r="AN47" s="81">
        <v>7</v>
      </c>
      <c r="AO47" s="81"/>
      <c r="AP47" s="93">
        <v>6</v>
      </c>
      <c r="AQ47" s="94"/>
      <c r="AR47" s="95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07" t="s">
        <v>8</v>
      </c>
      <c r="F48" s="81"/>
      <c r="G48" s="89" t="s">
        <v>51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99">
        <v>3</v>
      </c>
      <c r="AF48" s="100"/>
      <c r="AG48" s="101"/>
      <c r="AH48" s="99">
        <v>4</v>
      </c>
      <c r="AI48" s="100"/>
      <c r="AJ48" s="101"/>
      <c r="AK48" s="81">
        <v>10</v>
      </c>
      <c r="AL48" s="81"/>
      <c r="AM48" s="11" t="s">
        <v>18</v>
      </c>
      <c r="AN48" s="81">
        <v>7</v>
      </c>
      <c r="AO48" s="81"/>
      <c r="AP48" s="93">
        <v>3</v>
      </c>
      <c r="AQ48" s="94"/>
      <c r="AR48" s="95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08" t="s">
        <v>9</v>
      </c>
      <c r="F49" s="109"/>
      <c r="G49" s="96" t="str">
        <f>$BM$40</f>
        <v>B4 SV Krumau/Kamp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102">
        <v>3</v>
      </c>
      <c r="AF49" s="103"/>
      <c r="AG49" s="77"/>
      <c r="AH49" s="102">
        <v>0</v>
      </c>
      <c r="AI49" s="103"/>
      <c r="AJ49" s="77"/>
      <c r="AK49" s="98">
        <v>3</v>
      </c>
      <c r="AL49" s="98"/>
      <c r="AM49" s="12" t="s">
        <v>18</v>
      </c>
      <c r="AN49" s="98">
        <v>20</v>
      </c>
      <c r="AO49" s="98"/>
      <c r="AP49" s="110">
        <v>-17</v>
      </c>
      <c r="AQ49" s="111"/>
      <c r="AR49" s="112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57:84" ht="18" customHeight="1"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3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7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6" spans="2:84" ht="12.75">
      <c r="B56" s="1" t="s">
        <v>28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8" spans="1:84" ht="15.75">
      <c r="A58" s="2"/>
      <c r="B58" s="2"/>
      <c r="C58" s="2"/>
      <c r="D58" s="2"/>
      <c r="E58" s="2"/>
      <c r="F58" s="2"/>
      <c r="G58" s="6" t="s">
        <v>0</v>
      </c>
      <c r="H58" s="166">
        <f>$J$35+$U$10*$X$10*2</f>
        <v>0.6923611111111106</v>
      </c>
      <c r="I58" s="166"/>
      <c r="J58" s="166"/>
      <c r="K58" s="166"/>
      <c r="L58" s="166"/>
      <c r="M58" s="7" t="s">
        <v>1</v>
      </c>
      <c r="N58" s="2"/>
      <c r="O58" s="2"/>
      <c r="P58" s="2"/>
      <c r="Q58" s="2"/>
      <c r="R58" s="2"/>
      <c r="S58" s="2"/>
      <c r="T58" s="6" t="s">
        <v>2</v>
      </c>
      <c r="U58" s="167">
        <v>1</v>
      </c>
      <c r="V58" s="167"/>
      <c r="W58" s="73" t="s">
        <v>45</v>
      </c>
      <c r="X58" s="165">
        <v>0.010416666666666666</v>
      </c>
      <c r="Y58" s="165"/>
      <c r="Z58" s="165"/>
      <c r="AA58" s="165"/>
      <c r="AB58" s="165"/>
      <c r="AC58" s="7" t="s">
        <v>3</v>
      </c>
      <c r="AD58" s="2"/>
      <c r="AE58" s="2"/>
      <c r="AF58" s="2"/>
      <c r="AG58" s="2"/>
      <c r="AH58" s="2"/>
      <c r="AI58" s="2"/>
      <c r="AJ58" s="2"/>
      <c r="AK58" s="6" t="s">
        <v>4</v>
      </c>
      <c r="AL58" s="165">
        <v>0.0006944444444444445</v>
      </c>
      <c r="AM58" s="165"/>
      <c r="AN58" s="165"/>
      <c r="AO58" s="165"/>
      <c r="AP58" s="165"/>
      <c r="AQ58" s="7" t="s">
        <v>3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37" t="s">
        <v>13</v>
      </c>
      <c r="C61" s="138"/>
      <c r="D61" s="200"/>
      <c r="E61" s="201"/>
      <c r="F61" s="201"/>
      <c r="G61" s="201"/>
      <c r="H61" s="201"/>
      <c r="I61" s="202"/>
      <c r="J61" s="139" t="s">
        <v>16</v>
      </c>
      <c r="K61" s="87"/>
      <c r="L61" s="87"/>
      <c r="M61" s="87"/>
      <c r="N61" s="140"/>
      <c r="O61" s="139" t="s">
        <v>40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140"/>
      <c r="AW61" s="139" t="s">
        <v>20</v>
      </c>
      <c r="AX61" s="87"/>
      <c r="AY61" s="87"/>
      <c r="AZ61" s="87"/>
      <c r="BA61" s="140"/>
      <c r="BB61" s="139"/>
      <c r="BC61" s="88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168">
        <v>13</v>
      </c>
      <c r="C62" s="169"/>
      <c r="D62" s="168"/>
      <c r="E62" s="169"/>
      <c r="F62" s="169"/>
      <c r="G62" s="169"/>
      <c r="H62" s="169"/>
      <c r="I62" s="190"/>
      <c r="J62" s="172">
        <f>$H$58</f>
        <v>0.6923611111111106</v>
      </c>
      <c r="K62" s="173"/>
      <c r="L62" s="173"/>
      <c r="M62" s="173"/>
      <c r="N62" s="174"/>
      <c r="O62" s="185" t="str">
        <f>$G$43</f>
        <v>A2 SC Hartl Haus</v>
      </c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30" t="s">
        <v>19</v>
      </c>
      <c r="AF62" s="186" t="str">
        <f>$G$49</f>
        <v>B4 SV Krumau/Kamp</v>
      </c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7"/>
      <c r="AW62" s="188">
        <v>7</v>
      </c>
      <c r="AX62" s="178"/>
      <c r="AY62" s="178" t="s">
        <v>18</v>
      </c>
      <c r="AZ62" s="178">
        <v>1</v>
      </c>
      <c r="BA62" s="180"/>
      <c r="BB62" s="169"/>
      <c r="BC62" s="190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170"/>
      <c r="C63" s="171"/>
      <c r="D63" s="170"/>
      <c r="E63" s="171"/>
      <c r="F63" s="171"/>
      <c r="G63" s="171"/>
      <c r="H63" s="171"/>
      <c r="I63" s="191"/>
      <c r="J63" s="175"/>
      <c r="K63" s="176"/>
      <c r="L63" s="176"/>
      <c r="M63" s="176"/>
      <c r="N63" s="177"/>
      <c r="O63" s="182" t="s">
        <v>29</v>
      </c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31"/>
      <c r="AF63" s="183" t="s">
        <v>33</v>
      </c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4"/>
      <c r="AW63" s="189"/>
      <c r="AX63" s="179"/>
      <c r="AY63" s="179"/>
      <c r="AZ63" s="179"/>
      <c r="BA63" s="181"/>
      <c r="BB63" s="171"/>
      <c r="BC63" s="191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57:84" ht="3.75" customHeight="1" thickBot="1"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37" t="s">
        <v>13</v>
      </c>
      <c r="C65" s="138"/>
      <c r="D65" s="200"/>
      <c r="E65" s="201"/>
      <c r="F65" s="201"/>
      <c r="G65" s="201"/>
      <c r="H65" s="201"/>
      <c r="I65" s="202"/>
      <c r="J65" s="139" t="s">
        <v>16</v>
      </c>
      <c r="K65" s="87"/>
      <c r="L65" s="87"/>
      <c r="M65" s="87"/>
      <c r="N65" s="140"/>
      <c r="O65" s="139" t="s">
        <v>41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140"/>
      <c r="AW65" s="139" t="s">
        <v>20</v>
      </c>
      <c r="AX65" s="87"/>
      <c r="AY65" s="87"/>
      <c r="AZ65" s="87"/>
      <c r="BA65" s="140"/>
      <c r="BB65" s="139"/>
      <c r="BC65" s="88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168">
        <v>14</v>
      </c>
      <c r="C66" s="169"/>
      <c r="D66" s="168"/>
      <c r="E66" s="169"/>
      <c r="F66" s="169"/>
      <c r="G66" s="169"/>
      <c r="H66" s="169"/>
      <c r="I66" s="190"/>
      <c r="J66" s="172">
        <f>$J$62+$U$58*$X$58+$AL$58</f>
        <v>0.7034722222222217</v>
      </c>
      <c r="K66" s="173"/>
      <c r="L66" s="173"/>
      <c r="M66" s="173"/>
      <c r="N66" s="174"/>
      <c r="O66" s="185" t="str">
        <f>$G$42</f>
        <v>A4 UFC Arbesbach</v>
      </c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30" t="s">
        <v>19</v>
      </c>
      <c r="AF66" s="186" t="str">
        <f>$G$48</f>
        <v>B1 SCU Kottes</v>
      </c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7"/>
      <c r="AW66" s="188">
        <v>2</v>
      </c>
      <c r="AX66" s="178"/>
      <c r="AY66" s="178" t="s">
        <v>18</v>
      </c>
      <c r="AZ66" s="178">
        <v>3</v>
      </c>
      <c r="BA66" s="180"/>
      <c r="BB66" s="169"/>
      <c r="BC66" s="190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170"/>
      <c r="C67" s="171"/>
      <c r="D67" s="170"/>
      <c r="E67" s="171"/>
      <c r="F67" s="171"/>
      <c r="G67" s="171"/>
      <c r="H67" s="171"/>
      <c r="I67" s="191"/>
      <c r="J67" s="175"/>
      <c r="K67" s="176"/>
      <c r="L67" s="176"/>
      <c r="M67" s="176"/>
      <c r="N67" s="177"/>
      <c r="O67" s="182" t="s">
        <v>30</v>
      </c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31"/>
      <c r="AF67" s="183" t="s">
        <v>34</v>
      </c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4"/>
      <c r="AW67" s="189"/>
      <c r="AX67" s="179"/>
      <c r="AY67" s="179"/>
      <c r="AZ67" s="179"/>
      <c r="BA67" s="181"/>
      <c r="BB67" s="171"/>
      <c r="BC67" s="191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57:86" ht="3.75" customHeight="1" thickBot="1"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37" t="s">
        <v>13</v>
      </c>
      <c r="C69" s="138"/>
      <c r="D69" s="200"/>
      <c r="E69" s="201"/>
      <c r="F69" s="201"/>
      <c r="G69" s="201"/>
      <c r="H69" s="201"/>
      <c r="I69" s="202"/>
      <c r="J69" s="139" t="s">
        <v>16</v>
      </c>
      <c r="K69" s="87"/>
      <c r="L69" s="87"/>
      <c r="M69" s="87"/>
      <c r="N69" s="140"/>
      <c r="O69" s="139" t="s">
        <v>42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140"/>
      <c r="AW69" s="139" t="s">
        <v>20</v>
      </c>
      <c r="AX69" s="87"/>
      <c r="AY69" s="87"/>
      <c r="AZ69" s="87"/>
      <c r="BA69" s="140"/>
      <c r="BB69" s="139"/>
      <c r="BC69" s="88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168">
        <v>15</v>
      </c>
      <c r="C70" s="169"/>
      <c r="D70" s="168"/>
      <c r="E70" s="169"/>
      <c r="F70" s="169"/>
      <c r="G70" s="169"/>
      <c r="H70" s="169"/>
      <c r="I70" s="190"/>
      <c r="J70" s="172">
        <f>$J$66+$U$58*$X$58+$AL$58</f>
        <v>0.7145833333333328</v>
      </c>
      <c r="K70" s="173"/>
      <c r="L70" s="173"/>
      <c r="M70" s="173"/>
      <c r="N70" s="174"/>
      <c r="O70" s="185" t="str">
        <f>$G$41</f>
        <v>A1 USC Rappottenstein</v>
      </c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30" t="s">
        <v>19</v>
      </c>
      <c r="AF70" s="186" t="str">
        <f>$G$47</f>
        <v>B3 USV Groß Gerungs</v>
      </c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7"/>
      <c r="AW70" s="188">
        <v>3</v>
      </c>
      <c r="AX70" s="178"/>
      <c r="AY70" s="178" t="s">
        <v>18</v>
      </c>
      <c r="AZ70" s="178">
        <v>2</v>
      </c>
      <c r="BA70" s="180"/>
      <c r="BB70" s="169"/>
      <c r="BC70" s="190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170"/>
      <c r="C71" s="171"/>
      <c r="D71" s="170"/>
      <c r="E71" s="171"/>
      <c r="F71" s="171"/>
      <c r="G71" s="171"/>
      <c r="H71" s="171"/>
      <c r="I71" s="191"/>
      <c r="J71" s="175"/>
      <c r="K71" s="176"/>
      <c r="L71" s="176"/>
      <c r="M71" s="176"/>
      <c r="N71" s="177"/>
      <c r="O71" s="182" t="s">
        <v>31</v>
      </c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31"/>
      <c r="AF71" s="183" t="s">
        <v>35</v>
      </c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4"/>
      <c r="AW71" s="189"/>
      <c r="AX71" s="179"/>
      <c r="AY71" s="179"/>
      <c r="AZ71" s="179"/>
      <c r="BA71" s="181"/>
      <c r="BB71" s="171"/>
      <c r="BC71" s="191"/>
    </row>
    <row r="72" ht="3.75" customHeight="1" thickBot="1"/>
    <row r="73" spans="2:55" ht="19.5" customHeight="1" thickBot="1">
      <c r="B73" s="137" t="s">
        <v>13</v>
      </c>
      <c r="C73" s="138"/>
      <c r="D73" s="200"/>
      <c r="E73" s="201"/>
      <c r="F73" s="201"/>
      <c r="G73" s="201"/>
      <c r="H73" s="201"/>
      <c r="I73" s="202"/>
      <c r="J73" s="139" t="s">
        <v>16</v>
      </c>
      <c r="K73" s="87"/>
      <c r="L73" s="87"/>
      <c r="M73" s="87"/>
      <c r="N73" s="140"/>
      <c r="O73" s="139" t="s">
        <v>43</v>
      </c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140"/>
      <c r="AW73" s="139" t="s">
        <v>20</v>
      </c>
      <c r="AX73" s="87"/>
      <c r="AY73" s="87"/>
      <c r="AZ73" s="87"/>
      <c r="BA73" s="140"/>
      <c r="BB73" s="139"/>
      <c r="BC73" s="88"/>
    </row>
    <row r="74" spans="2:55" ht="18" customHeight="1">
      <c r="B74" s="168">
        <v>16</v>
      </c>
      <c r="C74" s="169"/>
      <c r="D74" s="168"/>
      <c r="E74" s="169"/>
      <c r="F74" s="169"/>
      <c r="G74" s="169"/>
      <c r="H74" s="169"/>
      <c r="I74" s="190"/>
      <c r="J74" s="172">
        <f>$J$70+$U$58*$X$58+$AL$58</f>
        <v>0.7256944444444439</v>
      </c>
      <c r="K74" s="173"/>
      <c r="L74" s="173"/>
      <c r="M74" s="173"/>
      <c r="N74" s="174"/>
      <c r="O74" s="185" t="str">
        <f>$G$40</f>
        <v>A3 SC Sallingberg</v>
      </c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30" t="s">
        <v>19</v>
      </c>
      <c r="AF74" s="186" t="str">
        <f>$G$46</f>
        <v>B2 USV Kirchschlag/Waldv.</v>
      </c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7"/>
      <c r="AW74" s="188">
        <v>4</v>
      </c>
      <c r="AX74" s="178"/>
      <c r="AY74" s="178" t="s">
        <v>18</v>
      </c>
      <c r="AZ74" s="178">
        <v>0</v>
      </c>
      <c r="BA74" s="180"/>
      <c r="BB74" s="169"/>
      <c r="BC74" s="190"/>
    </row>
    <row r="75" spans="2:55" ht="12" customHeight="1" thickBot="1">
      <c r="B75" s="170"/>
      <c r="C75" s="171"/>
      <c r="D75" s="170"/>
      <c r="E75" s="171"/>
      <c r="F75" s="171"/>
      <c r="G75" s="171"/>
      <c r="H75" s="171"/>
      <c r="I75" s="191"/>
      <c r="J75" s="175"/>
      <c r="K75" s="176"/>
      <c r="L75" s="176"/>
      <c r="M75" s="176"/>
      <c r="N75" s="177"/>
      <c r="O75" s="182" t="s">
        <v>32</v>
      </c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31"/>
      <c r="AF75" s="183" t="s">
        <v>36</v>
      </c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4"/>
      <c r="AW75" s="189"/>
      <c r="AX75" s="179"/>
      <c r="AY75" s="179"/>
      <c r="AZ75" s="179"/>
      <c r="BA75" s="181"/>
      <c r="BB75" s="171"/>
      <c r="BC75" s="191"/>
    </row>
    <row r="78" spans="57:73" ht="12.75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.75">
      <c r="B79" s="1" t="s">
        <v>46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3.5" thickBot="1"/>
    <row r="81" spans="9:48" ht="25.5" customHeight="1">
      <c r="I81" s="196" t="s">
        <v>6</v>
      </c>
      <c r="J81" s="197"/>
      <c r="K81" s="197"/>
      <c r="L81" s="32"/>
      <c r="M81" s="192" t="str">
        <f>IF(ISBLANK($AZ$74)," ",IF($AW$74&gt;$AZ$74,$O$74,IF($AZ$74&gt;$AW$74,$AF$74)))</f>
        <v>A3 SC Sallingberg</v>
      </c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3"/>
    </row>
    <row r="82" spans="9:48" ht="25.5" customHeight="1">
      <c r="I82" s="198" t="s">
        <v>7</v>
      </c>
      <c r="J82" s="199"/>
      <c r="K82" s="199"/>
      <c r="L82" s="34"/>
      <c r="M82" s="194" t="str">
        <f>IF(ISBLANK($AZ$74)," ",IF($AW$74&lt;$AZ$74,$O$74,IF($AZ$74&lt;$AW$74,$AF$74)))</f>
        <v>B2 USV Kirchschlag/Waldv.</v>
      </c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5"/>
    </row>
    <row r="83" spans="9:48" ht="25.5" customHeight="1">
      <c r="I83" s="207" t="s">
        <v>8</v>
      </c>
      <c r="J83" s="208"/>
      <c r="K83" s="208"/>
      <c r="L83" s="33"/>
      <c r="M83" s="205" t="str">
        <f>IF(ISBLANK($AZ$70)," ",IF($AW$70&gt;$AZ$70,$O$70,IF($AZ$70&gt;$AW$70,$AF$70)))</f>
        <v>A1 USC Rappottenstein</v>
      </c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6"/>
    </row>
    <row r="84" spans="9:48" ht="25.5" customHeight="1">
      <c r="I84" s="198" t="s">
        <v>9</v>
      </c>
      <c r="J84" s="199"/>
      <c r="K84" s="199"/>
      <c r="L84" s="34"/>
      <c r="M84" s="194" t="str">
        <f>IF(ISBLANK($AZ$70)," ",IF($AW$70&lt;$AZ$70,$O$70,IF($AZ$70&lt;$AW$70,$AF$70)))</f>
        <v>B3 USV Groß Gerungs</v>
      </c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5"/>
    </row>
    <row r="85" spans="9:48" ht="25.5" customHeight="1">
      <c r="I85" s="207" t="s">
        <v>10</v>
      </c>
      <c r="J85" s="208"/>
      <c r="K85" s="208"/>
      <c r="L85" s="33"/>
      <c r="M85" s="205" t="str">
        <f>IF(ISBLANK($AZ$66)," ",IF($AW$66&gt;$AZ$66,$O$66,IF($AZ$66&gt;$AW$66,$AF$66)))</f>
        <v>B1 SCU Kottes</v>
      </c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6"/>
    </row>
    <row r="86" spans="9:48" ht="25.5" customHeight="1">
      <c r="I86" s="198" t="s">
        <v>37</v>
      </c>
      <c r="J86" s="199"/>
      <c r="K86" s="199"/>
      <c r="L86" s="34"/>
      <c r="M86" s="194" t="str">
        <f>IF(ISBLANK($AZ$66)," ",IF($AW$66&lt;$AZ$66,$O$66,IF($AZ$66&lt;$AW$66,$AF$66)))</f>
        <v>A4 UFC Arbesbach</v>
      </c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5"/>
    </row>
    <row r="87" spans="9:48" ht="25.5" customHeight="1">
      <c r="I87" s="207" t="s">
        <v>38</v>
      </c>
      <c r="J87" s="208"/>
      <c r="K87" s="208"/>
      <c r="L87" s="33"/>
      <c r="M87" s="205" t="str">
        <f>IF(ISBLANK($AZ$62)," ",IF($AW$62&gt;$AZ$62,$O$62,IF($AZ$62&gt;$AW$62,$AF$62)))</f>
        <v>A2 SC Hartl Haus</v>
      </c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6"/>
    </row>
    <row r="88" spans="9:48" ht="25.5" customHeight="1" thickBot="1">
      <c r="I88" s="209" t="s">
        <v>39</v>
      </c>
      <c r="J88" s="210"/>
      <c r="K88" s="210"/>
      <c r="L88" s="35"/>
      <c r="M88" s="203" t="str">
        <f>IF(ISBLANK($AZ$62)," ",IF($AW$62&lt;$AZ$62,$O$62,IF($AZ$62&lt;$AW$62,$AF$62)))</f>
        <v>B4 SV Krumau/Kamp</v>
      </c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4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9:102" ht="25.5" customHeight="1">
      <c r="I90" s="80" t="s">
        <v>55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3" ht="12.75"/>
    <row r="94" ht="12.75"/>
    <row r="95" ht="12.75"/>
    <row r="96" ht="12.75"/>
  </sheetData>
  <mergeCells count="310">
    <mergeCell ref="I88:K88"/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I85:K85"/>
    <mergeCell ref="I86:K86"/>
    <mergeCell ref="M87:AV87"/>
    <mergeCell ref="I87:K87"/>
    <mergeCell ref="M88:AV88"/>
    <mergeCell ref="O69:AV69"/>
    <mergeCell ref="M83:AV83"/>
    <mergeCell ref="M84:AV84"/>
    <mergeCell ref="M85:AV85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U58:V58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U10:V10"/>
    <mergeCell ref="M6:T6"/>
    <mergeCell ref="Y6:AF6"/>
    <mergeCell ref="AE15:BA15"/>
    <mergeCell ref="AE19:AF19"/>
    <mergeCell ref="AE18:AF18"/>
    <mergeCell ref="AG17:BA17"/>
    <mergeCell ref="AG18:BA18"/>
    <mergeCell ref="B18:C18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AE17:AF17"/>
    <mergeCell ref="O24:AD24"/>
    <mergeCell ref="AF24:AV24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O23:AV23"/>
    <mergeCell ref="B26:C26"/>
    <mergeCell ref="J26:N26"/>
    <mergeCell ref="BB26:BC26"/>
    <mergeCell ref="B25:C25"/>
    <mergeCell ref="O25:AD25"/>
    <mergeCell ref="AF25:AV25"/>
    <mergeCell ref="J25:N25"/>
    <mergeCell ref="D25:F25"/>
    <mergeCell ref="G25:I25"/>
    <mergeCell ref="B27:C27"/>
    <mergeCell ref="B28:C28"/>
    <mergeCell ref="B29:C29"/>
    <mergeCell ref="B34:C34"/>
    <mergeCell ref="B35:C35"/>
    <mergeCell ref="B30:C30"/>
    <mergeCell ref="B31:C31"/>
    <mergeCell ref="B32:C32"/>
    <mergeCell ref="B33:C33"/>
    <mergeCell ref="D32:F32"/>
    <mergeCell ref="G32:I32"/>
    <mergeCell ref="D31:F31"/>
    <mergeCell ref="G31:I31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J28:N28"/>
    <mergeCell ref="O28:AD28"/>
    <mergeCell ref="AF28:AV28"/>
    <mergeCell ref="AW28:AX28"/>
    <mergeCell ref="AZ30:BA30"/>
    <mergeCell ref="BB30:BC30"/>
    <mergeCell ref="D29:F29"/>
    <mergeCell ref="G29:I29"/>
    <mergeCell ref="J29:N29"/>
    <mergeCell ref="O29:AD29"/>
    <mergeCell ref="D30:F30"/>
    <mergeCell ref="G30:I30"/>
    <mergeCell ref="AZ28:BA28"/>
    <mergeCell ref="BB28:BC28"/>
    <mergeCell ref="AF29:AV29"/>
    <mergeCell ref="AW29:AX29"/>
    <mergeCell ref="AZ29:BA29"/>
    <mergeCell ref="BB29:BC29"/>
    <mergeCell ref="AZ31:BA31"/>
    <mergeCell ref="BB31:BC31"/>
    <mergeCell ref="J30:N30"/>
    <mergeCell ref="O30:AD30"/>
    <mergeCell ref="J31:N31"/>
    <mergeCell ref="O31:AD31"/>
    <mergeCell ref="AF31:AV31"/>
    <mergeCell ref="AW31:AX31"/>
    <mergeCell ref="AF30:AV30"/>
    <mergeCell ref="AW30:AX30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G35:I35"/>
    <mergeCell ref="J35:N35"/>
    <mergeCell ref="O35:AD35"/>
    <mergeCell ref="AF35:AV35"/>
    <mergeCell ref="AP43:AR43"/>
    <mergeCell ref="AW35:AX35"/>
    <mergeCell ref="AZ35:BA35"/>
    <mergeCell ref="BB35:BC35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G42:AD42"/>
    <mergeCell ref="E42:F42"/>
    <mergeCell ref="E41:F41"/>
    <mergeCell ref="AH47:AJ47"/>
    <mergeCell ref="E46:F46"/>
    <mergeCell ref="AH46:AJ46"/>
    <mergeCell ref="E47:F47"/>
    <mergeCell ref="G47:AD47"/>
    <mergeCell ref="AN40:AO40"/>
    <mergeCell ref="A2:AP2"/>
    <mergeCell ref="A3:AP3"/>
    <mergeCell ref="A4:AP4"/>
    <mergeCell ref="E40:F40"/>
    <mergeCell ref="AH39:AJ39"/>
    <mergeCell ref="E39:AD39"/>
    <mergeCell ref="AK39:AO39"/>
    <mergeCell ref="AP39:AR39"/>
    <mergeCell ref="D35:F35"/>
    <mergeCell ref="G40:AD40"/>
    <mergeCell ref="AE40:AG40"/>
    <mergeCell ref="AH40:AJ40"/>
    <mergeCell ref="AK40:AL40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E43:AG43"/>
    <mergeCell ref="AE48:AG48"/>
    <mergeCell ref="AK48:AL48"/>
    <mergeCell ref="AK43:AL43"/>
    <mergeCell ref="AH43:AJ43"/>
    <mergeCell ref="AH48:AJ48"/>
    <mergeCell ref="AK41:AL41"/>
    <mergeCell ref="AE42:AG42"/>
    <mergeCell ref="AH42:AJ42"/>
    <mergeCell ref="AK42:AL42"/>
    <mergeCell ref="E45:AD45"/>
    <mergeCell ref="AE45:AG45"/>
    <mergeCell ref="AP40:AR40"/>
    <mergeCell ref="G41:AD41"/>
    <mergeCell ref="AP45:AR45"/>
    <mergeCell ref="AP41:AR41"/>
    <mergeCell ref="G43:AD43"/>
    <mergeCell ref="AN43:AO43"/>
    <mergeCell ref="AE41:AG41"/>
    <mergeCell ref="AH41:AJ41"/>
    <mergeCell ref="I90:AV90"/>
    <mergeCell ref="AK47:AL47"/>
    <mergeCell ref="AN47:AO47"/>
    <mergeCell ref="AK46:AL46"/>
    <mergeCell ref="AN46:AO46"/>
    <mergeCell ref="AP46:AR46"/>
    <mergeCell ref="G46:AD46"/>
    <mergeCell ref="AK49:AL49"/>
    <mergeCell ref="B53:BC53"/>
    <mergeCell ref="G48:AD4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&amp;CW.stich&amp;R&amp;P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2014-01-19T17:35:47Z</cp:lastPrinted>
  <dcterms:created xsi:type="dcterms:W3CDTF">2002-02-21T07:48:38Z</dcterms:created>
  <dcterms:modified xsi:type="dcterms:W3CDTF">2014-01-19T17:42:45Z</dcterms:modified>
  <cp:category/>
  <cp:version/>
  <cp:contentType/>
  <cp:contentStatus/>
</cp:coreProperties>
</file>